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Douglas\Desktop\"/>
    </mc:Choice>
  </mc:AlternateContent>
  <xr:revisionPtr revIDLastSave="0" documentId="13_ncr:1_{2BB5F74A-8813-4C8C-A799-383A4972AE5E}" xr6:coauthVersionLast="45" xr6:coauthVersionMax="45" xr10:uidLastSave="{00000000-0000-0000-0000-000000000000}"/>
  <bookViews>
    <workbookView xWindow="20370" yWindow="-120" windowWidth="20730" windowHeight="11760" xr2:uid="{E593462B-9DC3-49E6-9F46-2166111059D8}"/>
  </bookViews>
  <sheets>
    <sheet name="SomarProduto" sheetId="1" r:id="rId1"/>
  </sheets>
  <definedNames>
    <definedName name="_xlnm._FilterDatabase" localSheetId="0" hidden="1">SomarProduto!$B$5:$I$57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L8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L7" i="1"/>
  <c r="L6" i="1"/>
  <c r="L12" i="1" l="1"/>
  <c r="L11" i="1"/>
  <c r="G58" i="1"/>
  <c r="L10" i="1"/>
  <c r="F58" i="1" l="1"/>
  <c r="E58" i="1"/>
  <c r="I58" i="1"/>
  <c r="F61" i="1" l="1"/>
</calcChain>
</file>

<file path=xl/sharedStrings.xml><?xml version="1.0" encoding="utf-8"?>
<sst xmlns="http://schemas.openxmlformats.org/spreadsheetml/2006/main" count="226" uniqueCount="31">
  <si>
    <t>NF</t>
  </si>
  <si>
    <t>PRODUTO</t>
  </si>
  <si>
    <t>NCM</t>
  </si>
  <si>
    <t>CST PIS</t>
  </si>
  <si>
    <t>CST COFINS</t>
  </si>
  <si>
    <t>NB556</t>
  </si>
  <si>
    <t>IF442</t>
  </si>
  <si>
    <t>JK554</t>
  </si>
  <si>
    <t>FS446</t>
  </si>
  <si>
    <t>DS369</t>
  </si>
  <si>
    <t>XM639</t>
  </si>
  <si>
    <t>JH693</t>
  </si>
  <si>
    <t>HY778</t>
  </si>
  <si>
    <t>3002.10.1</t>
  </si>
  <si>
    <t>3002.10.2</t>
  </si>
  <si>
    <t>9999.99.9</t>
  </si>
  <si>
    <t>04</t>
  </si>
  <si>
    <t>01</t>
  </si>
  <si>
    <t>DATA</t>
  </si>
  <si>
    <t>TRABALHANDO COM SOMARPRODUTO</t>
  </si>
  <si>
    <t xml:space="preserve">Valor total dos produtos tributados integralmente (01) = </t>
  </si>
  <si>
    <t xml:space="preserve">Valor total dos produtos tributados a alíquota zero (04) = </t>
  </si>
  <si>
    <t>VALOR CONTÁBIL</t>
  </si>
  <si>
    <t>FRETE</t>
  </si>
  <si>
    <t xml:space="preserve">Valor líquido dos produtos tributados integralmente (valor contábil - frete) = </t>
  </si>
  <si>
    <t xml:space="preserve">Valor líquido dos produtos tributados alíquota zero (valor contábil - frete) = </t>
  </si>
  <si>
    <t xml:space="preserve">Valor líquido dos produtos tributados integralmente mês de janeiro = </t>
  </si>
  <si>
    <t xml:space="preserve">Valor total do NCM 9999.99.9 mês de março = </t>
  </si>
  <si>
    <t xml:space="preserve">Valor líquido dos produtos tributados alíquota zero mês de janeiro = </t>
  </si>
  <si>
    <t>Total</t>
  </si>
  <si>
    <t>VALOR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</si>
</sst>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164" formatCode="_-&quot;R$&quot;\ * #,##0.00_-;\-&quot;R$&quot;\ * #,##0.00_-;_-&quot;R$&quot;\ * &quot;-&quot;??_-;_-@_-"/>
    </dxf>
    <dxf>
      <numFmt numFmtId="164" formatCode="_-&quot;R$&quot;\ * #,##0.00_-;\-&quot;R$&quot;\ * #,##0.00_-;_-&quot;R$&quot;\ * &quot;-&quot;??_-;_-@_-"/>
    </dxf>
    <dxf>
      <numFmt numFmtId="164" formatCode="_-&quot;R$&quot;\ * #,##0.00_-;\-&quot;R$&quot;\ * #,##0.00_-;_-&quot;R$&quot;\ * &quot;-&quot;??_-;_-@_-"/>
    </dxf>
    <dxf>
      <numFmt numFmtId="164" formatCode="_-&quot;R$&quot;\ * #,##0.00_-;\-&quot;R$&quot;\ * #,##0.00_-;_-&quot;R$&quot;\ * &quot;-&quot;??_-;_-@_-"/>
    </dxf>
    <dxf>
      <numFmt numFmtId="164" formatCode="_-&quot;R$&quot;\ * #,##0.00_-;\-&quot;R$&quot;\ * #,##0.00_-;_-&quot;R$&quot;\ 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3924301</xdr:colOff>
      <xdr:row>0</xdr:row>
      <xdr:rowOff>57150</xdr:rowOff>
    </xdr:from>
    <xdr:to>
      <xdr:col>11</xdr:col>
      <xdr:colOff>714376</xdr:colOff>
      <xdr:row>4</xdr:row>
      <xdr:rowOff>18685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E1DA95-DCE0-4498-B350-8326443CC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9926" y="57150"/>
          <a:ext cx="1428750" cy="7711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35129A-B7D9-4D97-B382-B344BC6049D7}" name="Tabela2" displayName="Tabela2" ref="A5:I58" totalsRowCount="1">
  <autoFilter ref="A5:I57" xr:uid="{ABB8F188-BBDE-4D8D-A89A-732CC10383B0}"/>
  <tableColumns count="9">
    <tableColumn id="1" xr3:uid="{5AC3E0E6-CD4B-4DD7-B6C7-1C54DD4EF9C6}" name="DATA" totalsRowLabel="Total" dataDxfId="11"/>
    <tableColumn id="2" xr3:uid="{BFA14BC2-ABAD-4326-B53A-0CF9084027B3}" name="NF" dataDxfId="10" totalsRowDxfId="9"/>
    <tableColumn id="3" xr3:uid="{745C4018-2D41-48A3-A207-47B52D04F704}" name="PRODUTO"/>
    <tableColumn id="4" xr3:uid="{13C81F6E-D687-4D3D-94D6-C2EBFF181B6C}" name="NCM"/>
    <tableColumn id="5" xr3:uid="{89E5C4C5-32D4-48E8-BC42-DCEE68E62B00}" name="VALOR CONTÁBIL" totalsRowFunction="sum" dataDxfId="8" totalsRowDxfId="7"/>
    <tableColumn id="8" xr3:uid="{9C5AB4E4-A875-4E89-9BDC-77FA7B9E5E25}" name="FRETE" totalsRowFunction="sum" dataDxfId="6" totalsRowDxfId="5"/>
    <tableColumn id="9" xr3:uid="{BCB5012A-8594-40AE-9E8F-470E86A947ED}" name="VALOR LÍQUIDO" totalsRowFunction="sum" dataDxfId="4">
      <calculatedColumnFormula>Tabela2[[#This Row],[VALOR CONTÁBIL]]-Tabela2[[#This Row],[FRETE]]</calculatedColumnFormula>
    </tableColumn>
    <tableColumn id="6" xr3:uid="{C58B81FA-574E-4B21-8DFC-FFB893BB1911}" name="CST PIS" dataDxfId="3" totalsRowDxfId="2"/>
    <tableColumn id="7" xr3:uid="{F0472770-92FE-4D3A-ADB1-F055DC23F246}" name="CST COFINS" totalsRowFunction="count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57AB-6FFE-472C-875C-504C46D070A5}">
  <sheetPr codeName="Planilha1"/>
  <dimension ref="A2:L61"/>
  <sheetViews>
    <sheetView showGridLines="0" tabSelected="1" zoomScale="90" zoomScaleNormal="90" workbookViewId="0">
      <selection activeCell="K19" sqref="K19"/>
    </sheetView>
  </sheetViews>
  <sheetFormatPr defaultRowHeight="15" x14ac:dyDescent="0.25"/>
  <cols>
    <col min="1" max="1" width="11.28515625" bestFit="1" customWidth="1"/>
    <col min="3" max="3" width="12" customWidth="1"/>
    <col min="5" max="5" width="19" bestFit="1" customWidth="1"/>
    <col min="6" max="7" width="17.140625" customWidth="1"/>
    <col min="8" max="8" width="9.42578125" customWidth="1"/>
    <col min="9" max="9" width="13.28515625" customWidth="1"/>
    <col min="10" max="10" width="5.5703125" customWidth="1"/>
    <col min="11" max="11" width="69.5703125" customWidth="1"/>
    <col min="12" max="12" width="13.140625" customWidth="1"/>
  </cols>
  <sheetData>
    <row r="2" spans="1:12" ht="18.75" x14ac:dyDescent="0.3">
      <c r="A2" s="7" t="s">
        <v>19</v>
      </c>
      <c r="B2" s="7"/>
      <c r="C2" s="7"/>
      <c r="D2" s="7"/>
      <c r="E2" s="7"/>
      <c r="F2" s="7"/>
      <c r="G2" s="7"/>
      <c r="H2" s="7"/>
      <c r="I2" s="7"/>
    </row>
    <row r="5" spans="1:12" x14ac:dyDescent="0.25">
      <c r="A5" t="s">
        <v>18</v>
      </c>
      <c r="B5" t="s">
        <v>0</v>
      </c>
      <c r="C5" t="s">
        <v>1</v>
      </c>
      <c r="D5" t="s">
        <v>2</v>
      </c>
      <c r="E5" t="s">
        <v>22</v>
      </c>
      <c r="F5" t="s">
        <v>23</v>
      </c>
      <c r="G5" t="s">
        <v>30</v>
      </c>
      <c r="H5" t="s">
        <v>3</v>
      </c>
      <c r="I5" t="s">
        <v>4</v>
      </c>
    </row>
    <row r="6" spans="1:12" x14ac:dyDescent="0.25">
      <c r="A6" s="2">
        <v>43101</v>
      </c>
      <c r="B6" s="3">
        <v>50</v>
      </c>
      <c r="C6" t="s">
        <v>5</v>
      </c>
      <c r="D6" t="s">
        <v>13</v>
      </c>
      <c r="E6" s="1">
        <v>204.29</v>
      </c>
      <c r="F6" s="1">
        <v>50</v>
      </c>
      <c r="G6" s="1">
        <f>Tabela2[[#This Row],[VALOR CONTÁBIL]]-Tabela2[[#This Row],[FRETE]]</f>
        <v>154.29</v>
      </c>
      <c r="H6" s="4" t="s">
        <v>16</v>
      </c>
      <c r="I6" s="4" t="s">
        <v>16</v>
      </c>
      <c r="K6" s="5" t="s">
        <v>20</v>
      </c>
      <c r="L6" s="6">
        <f>SUMPRODUCT((Tabela2[VALOR CONTÁBIL])*(Tabela2[CST PIS]="01"))</f>
        <v>5760.0399999999991</v>
      </c>
    </row>
    <row r="7" spans="1:12" x14ac:dyDescent="0.25">
      <c r="A7" s="2">
        <v>43101</v>
      </c>
      <c r="B7" s="3">
        <v>51</v>
      </c>
      <c r="C7" t="s">
        <v>6</v>
      </c>
      <c r="D7" t="s">
        <v>14</v>
      </c>
      <c r="E7" s="1">
        <v>215.25</v>
      </c>
      <c r="F7" s="1">
        <v>30</v>
      </c>
      <c r="G7" s="1">
        <f>Tabela2[[#This Row],[VALOR CONTÁBIL]]-Tabela2[[#This Row],[FRETE]]</f>
        <v>185.25</v>
      </c>
      <c r="H7" s="4" t="s">
        <v>16</v>
      </c>
      <c r="I7" s="4" t="s">
        <v>16</v>
      </c>
      <c r="K7" s="5" t="s">
        <v>21</v>
      </c>
      <c r="L7" s="6">
        <f>SUMPRODUCT((Tabela2[VALOR CONTÁBIL])*(Tabela2[CST PIS]="04"))</f>
        <v>5938.9</v>
      </c>
    </row>
    <row r="8" spans="1:12" x14ac:dyDescent="0.25">
      <c r="A8" s="2">
        <v>43101</v>
      </c>
      <c r="B8" s="3">
        <v>52</v>
      </c>
      <c r="C8" t="s">
        <v>7</v>
      </c>
      <c r="D8" t="s">
        <v>14</v>
      </c>
      <c r="E8" s="1">
        <v>405.23</v>
      </c>
      <c r="F8" s="1">
        <v>35</v>
      </c>
      <c r="G8" s="1">
        <f>Tabela2[[#This Row],[VALOR CONTÁBIL]]-Tabela2[[#This Row],[FRETE]]</f>
        <v>370.23</v>
      </c>
      <c r="H8" s="4" t="s">
        <v>16</v>
      </c>
      <c r="I8" s="4" t="s">
        <v>16</v>
      </c>
      <c r="K8" s="5" t="s">
        <v>24</v>
      </c>
      <c r="L8" s="6">
        <f>SUMPRODUCT((Tabela2[VALOR CONTÁBIL]-Tabela2[FRETE])*(Tabela2[CST PIS]="01"))</f>
        <v>4881.04</v>
      </c>
    </row>
    <row r="9" spans="1:12" x14ac:dyDescent="0.25">
      <c r="A9" s="2">
        <v>43102</v>
      </c>
      <c r="B9" s="3">
        <v>53</v>
      </c>
      <c r="C9" t="s">
        <v>8</v>
      </c>
      <c r="D9" t="s">
        <v>14</v>
      </c>
      <c r="E9" s="1">
        <v>180.5</v>
      </c>
      <c r="F9" s="1">
        <v>32</v>
      </c>
      <c r="G9" s="1">
        <f>Tabela2[[#This Row],[VALOR CONTÁBIL]]-Tabela2[[#This Row],[FRETE]]</f>
        <v>148.5</v>
      </c>
      <c r="H9" s="4" t="s">
        <v>16</v>
      </c>
      <c r="I9" s="4" t="s">
        <v>16</v>
      </c>
      <c r="K9" s="5" t="s">
        <v>25</v>
      </c>
      <c r="L9" s="6">
        <f>SUMPRODUCT((Tabela2[VALOR CONTÁBIL]-Tabela2[FRETE])*(Tabela2[CST PIS]="04"))</f>
        <v>4927.8999999999996</v>
      </c>
    </row>
    <row r="10" spans="1:12" x14ac:dyDescent="0.25">
      <c r="A10" s="2">
        <v>43103</v>
      </c>
      <c r="B10" s="3">
        <v>54</v>
      </c>
      <c r="C10" t="s">
        <v>9</v>
      </c>
      <c r="D10" t="s">
        <v>15</v>
      </c>
      <c r="E10" s="1">
        <v>150</v>
      </c>
      <c r="F10" s="1">
        <v>25</v>
      </c>
      <c r="G10" s="1">
        <f>Tabela2[[#This Row],[VALOR CONTÁBIL]]-Tabela2[[#This Row],[FRETE]]</f>
        <v>125</v>
      </c>
      <c r="H10" s="4" t="s">
        <v>17</v>
      </c>
      <c r="I10" s="4" t="s">
        <v>17</v>
      </c>
      <c r="K10" s="5" t="s">
        <v>26</v>
      </c>
      <c r="L10" s="6">
        <f>SUMPRODUCT((Tabela2[VALOR LÍQUIDO])*(Tabela2[CST PIS]="01")*(MONTH(Tabela2[DATA])=1))</f>
        <v>1204.2</v>
      </c>
    </row>
    <row r="11" spans="1:12" x14ac:dyDescent="0.25">
      <c r="A11" s="2">
        <v>43103</v>
      </c>
      <c r="B11" s="3">
        <v>54</v>
      </c>
      <c r="C11" t="s">
        <v>5</v>
      </c>
      <c r="D11" t="s">
        <v>13</v>
      </c>
      <c r="E11" s="1">
        <v>204.29</v>
      </c>
      <c r="F11" s="1">
        <v>35</v>
      </c>
      <c r="G11" s="1">
        <f>Tabela2[[#This Row],[VALOR CONTÁBIL]]-Tabela2[[#This Row],[FRETE]]</f>
        <v>169.29</v>
      </c>
      <c r="H11" s="4" t="s">
        <v>16</v>
      </c>
      <c r="I11" s="4" t="s">
        <v>16</v>
      </c>
      <c r="K11" s="5" t="s">
        <v>28</v>
      </c>
      <c r="L11" s="6">
        <f>SUMPRODUCT((Tabela2[VALOR LÍQUIDO])*(Tabela2[CST PIS]="04")*(MONTH(Tabela2[DATA])=1))</f>
        <v>2392.66</v>
      </c>
    </row>
    <row r="12" spans="1:12" x14ac:dyDescent="0.25">
      <c r="A12" s="2">
        <v>43104</v>
      </c>
      <c r="B12" s="3">
        <v>55</v>
      </c>
      <c r="C12" t="s">
        <v>7</v>
      </c>
      <c r="D12" t="s">
        <v>14</v>
      </c>
      <c r="E12" s="1">
        <v>405.23</v>
      </c>
      <c r="F12" s="1">
        <v>44</v>
      </c>
      <c r="G12" s="1">
        <f>Tabela2[[#This Row],[VALOR CONTÁBIL]]-Tabela2[[#This Row],[FRETE]]</f>
        <v>361.23</v>
      </c>
      <c r="H12" s="4" t="s">
        <v>16</v>
      </c>
      <c r="I12" s="4" t="s">
        <v>16</v>
      </c>
      <c r="K12" s="5" t="s">
        <v>27</v>
      </c>
      <c r="L12" s="6">
        <f>SUMPRODUCT((Tabela2[VALOR LÍQUIDO])*(MONTH(Tabela2[DATA])=3)*(Tabela2[NCM]="9999.99.9"))</f>
        <v>1837.6900000000003</v>
      </c>
    </row>
    <row r="13" spans="1:12" x14ac:dyDescent="0.25">
      <c r="A13" s="2">
        <v>43105</v>
      </c>
      <c r="B13" s="3">
        <v>56</v>
      </c>
      <c r="C13" t="s">
        <v>6</v>
      </c>
      <c r="D13" t="s">
        <v>14</v>
      </c>
      <c r="E13" s="1">
        <v>215.25</v>
      </c>
      <c r="F13" s="1">
        <v>24</v>
      </c>
      <c r="G13" s="1">
        <f>Tabela2[[#This Row],[VALOR CONTÁBIL]]-Tabela2[[#This Row],[FRETE]]</f>
        <v>191.25</v>
      </c>
      <c r="H13" s="4" t="s">
        <v>16</v>
      </c>
      <c r="I13" s="4" t="s">
        <v>16</v>
      </c>
    </row>
    <row r="14" spans="1:12" x14ac:dyDescent="0.25">
      <c r="A14" s="2">
        <v>43105</v>
      </c>
      <c r="B14" s="3">
        <v>56</v>
      </c>
      <c r="C14" t="s">
        <v>5</v>
      </c>
      <c r="D14" t="s">
        <v>13</v>
      </c>
      <c r="E14" s="1">
        <v>204.29</v>
      </c>
      <c r="F14" s="1">
        <v>56</v>
      </c>
      <c r="G14" s="1">
        <f>Tabela2[[#This Row],[VALOR CONTÁBIL]]-Tabela2[[#This Row],[FRETE]]</f>
        <v>148.29</v>
      </c>
      <c r="H14" s="4" t="s">
        <v>16</v>
      </c>
      <c r="I14" s="4" t="s">
        <v>16</v>
      </c>
    </row>
    <row r="15" spans="1:12" x14ac:dyDescent="0.25">
      <c r="A15" s="2">
        <v>43105</v>
      </c>
      <c r="B15" s="3">
        <v>56</v>
      </c>
      <c r="C15" t="s">
        <v>10</v>
      </c>
      <c r="D15" t="s">
        <v>15</v>
      </c>
      <c r="E15" s="1">
        <v>403.69</v>
      </c>
      <c r="F15" s="1">
        <v>11</v>
      </c>
      <c r="G15" s="1">
        <f>Tabela2[[#This Row],[VALOR CONTÁBIL]]-Tabela2[[#This Row],[FRETE]]</f>
        <v>392.69</v>
      </c>
      <c r="H15" s="4" t="s">
        <v>17</v>
      </c>
      <c r="I15" s="4" t="s">
        <v>17</v>
      </c>
    </row>
    <row r="16" spans="1:12" x14ac:dyDescent="0.25">
      <c r="A16" s="2">
        <v>43108</v>
      </c>
      <c r="B16" s="3">
        <v>57</v>
      </c>
      <c r="C16" t="s">
        <v>11</v>
      </c>
      <c r="D16" t="s">
        <v>15</v>
      </c>
      <c r="E16" s="1">
        <v>202.41</v>
      </c>
      <c r="F16" s="1">
        <v>36</v>
      </c>
      <c r="G16" s="1">
        <f>Tabela2[[#This Row],[VALOR CONTÁBIL]]-Tabela2[[#This Row],[FRETE]]</f>
        <v>166.41</v>
      </c>
      <c r="H16" s="4" t="s">
        <v>17</v>
      </c>
      <c r="I16" s="4" t="s">
        <v>17</v>
      </c>
    </row>
    <row r="17" spans="1:9" x14ac:dyDescent="0.25">
      <c r="A17" s="2">
        <v>43109</v>
      </c>
      <c r="B17" s="3">
        <v>58</v>
      </c>
      <c r="C17" t="s">
        <v>10</v>
      </c>
      <c r="D17" t="s">
        <v>15</v>
      </c>
      <c r="E17" s="1">
        <v>403.69</v>
      </c>
      <c r="F17" s="1">
        <v>54</v>
      </c>
      <c r="G17" s="1">
        <f>Tabela2[[#This Row],[VALOR CONTÁBIL]]-Tabela2[[#This Row],[FRETE]]</f>
        <v>349.69</v>
      </c>
      <c r="H17" s="4" t="s">
        <v>17</v>
      </c>
      <c r="I17" s="4" t="s">
        <v>17</v>
      </c>
    </row>
    <row r="18" spans="1:9" x14ac:dyDescent="0.25">
      <c r="A18" s="2">
        <v>43110</v>
      </c>
      <c r="B18" s="3">
        <v>59</v>
      </c>
      <c r="C18" t="s">
        <v>5</v>
      </c>
      <c r="D18" t="s">
        <v>13</v>
      </c>
      <c r="E18" s="1">
        <v>204.29</v>
      </c>
      <c r="F18" s="1">
        <v>50</v>
      </c>
      <c r="G18" s="1">
        <f>Tabela2[[#This Row],[VALOR CONTÁBIL]]-Tabela2[[#This Row],[FRETE]]</f>
        <v>154.29</v>
      </c>
      <c r="H18" s="4" t="s">
        <v>16</v>
      </c>
      <c r="I18" s="4" t="s">
        <v>16</v>
      </c>
    </row>
    <row r="19" spans="1:9" x14ac:dyDescent="0.25">
      <c r="A19" s="2">
        <v>43115</v>
      </c>
      <c r="B19" s="3">
        <v>60</v>
      </c>
      <c r="C19" t="s">
        <v>6</v>
      </c>
      <c r="D19" t="s">
        <v>14</v>
      </c>
      <c r="E19" s="1">
        <v>215.25</v>
      </c>
      <c r="F19" s="1">
        <v>30</v>
      </c>
      <c r="G19" s="1">
        <f>Tabela2[[#This Row],[VALOR CONTÁBIL]]-Tabela2[[#This Row],[FRETE]]</f>
        <v>185.25</v>
      </c>
      <c r="H19" s="4" t="s">
        <v>16</v>
      </c>
      <c r="I19" s="4" t="s">
        <v>16</v>
      </c>
    </row>
    <row r="20" spans="1:9" x14ac:dyDescent="0.25">
      <c r="A20" s="2">
        <v>43120</v>
      </c>
      <c r="B20" s="3">
        <v>61</v>
      </c>
      <c r="C20" t="s">
        <v>5</v>
      </c>
      <c r="D20" t="s">
        <v>13</v>
      </c>
      <c r="E20" s="1">
        <v>204.29</v>
      </c>
      <c r="F20" s="1">
        <v>35</v>
      </c>
      <c r="G20" s="1">
        <f>Tabela2[[#This Row],[VALOR CONTÁBIL]]-Tabela2[[#This Row],[FRETE]]</f>
        <v>169.29</v>
      </c>
      <c r="H20" s="4" t="s">
        <v>16</v>
      </c>
      <c r="I20" s="4" t="s">
        <v>16</v>
      </c>
    </row>
    <row r="21" spans="1:9" x14ac:dyDescent="0.25">
      <c r="A21" s="2">
        <v>43125</v>
      </c>
      <c r="B21" s="3">
        <v>62</v>
      </c>
      <c r="C21" t="s">
        <v>11</v>
      </c>
      <c r="D21" t="s">
        <v>15</v>
      </c>
      <c r="E21" s="1">
        <v>202.41</v>
      </c>
      <c r="F21" s="1">
        <v>32</v>
      </c>
      <c r="G21" s="1">
        <f>Tabela2[[#This Row],[VALOR CONTÁBIL]]-Tabela2[[#This Row],[FRETE]]</f>
        <v>170.41</v>
      </c>
      <c r="H21" s="4" t="s">
        <v>17</v>
      </c>
      <c r="I21" s="4" t="s">
        <v>17</v>
      </c>
    </row>
    <row r="22" spans="1:9" x14ac:dyDescent="0.25">
      <c r="A22" s="2">
        <v>43129</v>
      </c>
      <c r="B22" s="3">
        <v>63</v>
      </c>
      <c r="C22" t="s">
        <v>8</v>
      </c>
      <c r="D22" t="s">
        <v>14</v>
      </c>
      <c r="E22" s="1">
        <v>180.5</v>
      </c>
      <c r="F22" s="1">
        <v>25</v>
      </c>
      <c r="G22" s="1">
        <f>Tabela2[[#This Row],[VALOR CONTÁBIL]]-Tabela2[[#This Row],[FRETE]]</f>
        <v>155.5</v>
      </c>
      <c r="H22" s="4" t="s">
        <v>16</v>
      </c>
      <c r="I22" s="4" t="s">
        <v>16</v>
      </c>
    </row>
    <row r="23" spans="1:9" x14ac:dyDescent="0.25">
      <c r="A23" s="2">
        <v>43133</v>
      </c>
      <c r="B23" s="3">
        <v>64</v>
      </c>
      <c r="C23" t="s">
        <v>6</v>
      </c>
      <c r="D23" t="s">
        <v>14</v>
      </c>
      <c r="E23" s="1">
        <v>215.25</v>
      </c>
      <c r="F23" s="1">
        <v>35</v>
      </c>
      <c r="G23" s="1">
        <f>Tabela2[[#This Row],[VALOR CONTÁBIL]]-Tabela2[[#This Row],[FRETE]]</f>
        <v>180.25</v>
      </c>
      <c r="H23" s="4" t="s">
        <v>16</v>
      </c>
      <c r="I23" s="4" t="s">
        <v>16</v>
      </c>
    </row>
    <row r="24" spans="1:9" x14ac:dyDescent="0.25">
      <c r="A24" s="2">
        <v>43134</v>
      </c>
      <c r="B24" s="3">
        <v>65</v>
      </c>
      <c r="C24" t="s">
        <v>10</v>
      </c>
      <c r="D24" t="s">
        <v>15</v>
      </c>
      <c r="E24" s="1">
        <v>403.69</v>
      </c>
      <c r="F24" s="1">
        <v>44</v>
      </c>
      <c r="G24" s="1">
        <f>Tabela2[[#This Row],[VALOR CONTÁBIL]]-Tabela2[[#This Row],[FRETE]]</f>
        <v>359.69</v>
      </c>
      <c r="H24" s="4" t="s">
        <v>17</v>
      </c>
      <c r="I24" s="4" t="s">
        <v>17</v>
      </c>
    </row>
    <row r="25" spans="1:9" x14ac:dyDescent="0.25">
      <c r="A25" s="2">
        <v>43135</v>
      </c>
      <c r="B25" s="3">
        <v>66</v>
      </c>
      <c r="C25" t="s">
        <v>12</v>
      </c>
      <c r="D25" t="s">
        <v>15</v>
      </c>
      <c r="E25" s="1">
        <v>135.41999999999999</v>
      </c>
      <c r="F25" s="1">
        <v>24</v>
      </c>
      <c r="G25" s="1">
        <f>Tabela2[[#This Row],[VALOR CONTÁBIL]]-Tabela2[[#This Row],[FRETE]]</f>
        <v>111.41999999999999</v>
      </c>
      <c r="H25" s="4" t="s">
        <v>17</v>
      </c>
      <c r="I25" s="4" t="s">
        <v>17</v>
      </c>
    </row>
    <row r="26" spans="1:9" x14ac:dyDescent="0.25">
      <c r="A26" s="2">
        <v>43136</v>
      </c>
      <c r="B26" s="3">
        <v>67</v>
      </c>
      <c r="C26" t="s">
        <v>11</v>
      </c>
      <c r="D26" t="s">
        <v>15</v>
      </c>
      <c r="E26" s="1">
        <v>202.41</v>
      </c>
      <c r="F26" s="1">
        <v>56</v>
      </c>
      <c r="G26" s="1">
        <f>Tabela2[[#This Row],[VALOR CONTÁBIL]]-Tabela2[[#This Row],[FRETE]]</f>
        <v>146.41</v>
      </c>
      <c r="H26" s="4" t="s">
        <v>17</v>
      </c>
      <c r="I26" s="4" t="s">
        <v>17</v>
      </c>
    </row>
    <row r="27" spans="1:9" x14ac:dyDescent="0.25">
      <c r="A27" s="2">
        <v>43137</v>
      </c>
      <c r="B27" s="3">
        <v>68</v>
      </c>
      <c r="C27" t="s">
        <v>12</v>
      </c>
      <c r="D27" t="s">
        <v>15</v>
      </c>
      <c r="E27" s="1">
        <v>135.41999999999999</v>
      </c>
      <c r="F27" s="1">
        <v>11</v>
      </c>
      <c r="G27" s="1">
        <f>Tabela2[[#This Row],[VALOR CONTÁBIL]]-Tabela2[[#This Row],[FRETE]]</f>
        <v>124.41999999999999</v>
      </c>
      <c r="H27" s="4" t="s">
        <v>17</v>
      </c>
      <c r="I27" s="4" t="s">
        <v>17</v>
      </c>
    </row>
    <row r="28" spans="1:9" x14ac:dyDescent="0.25">
      <c r="A28" s="2">
        <v>43138</v>
      </c>
      <c r="B28" s="3">
        <v>69</v>
      </c>
      <c r="C28" t="s">
        <v>5</v>
      </c>
      <c r="D28" t="s">
        <v>13</v>
      </c>
      <c r="E28" s="1">
        <v>204.29</v>
      </c>
      <c r="F28" s="1">
        <v>36</v>
      </c>
      <c r="G28" s="1">
        <f>Tabela2[[#This Row],[VALOR CONTÁBIL]]-Tabela2[[#This Row],[FRETE]]</f>
        <v>168.29</v>
      </c>
      <c r="H28" s="4" t="s">
        <v>16</v>
      </c>
      <c r="I28" s="4" t="s">
        <v>16</v>
      </c>
    </row>
    <row r="29" spans="1:9" x14ac:dyDescent="0.25">
      <c r="A29" s="2">
        <v>43139</v>
      </c>
      <c r="B29" s="3">
        <v>70</v>
      </c>
      <c r="C29" t="s">
        <v>10</v>
      </c>
      <c r="D29" t="s">
        <v>15</v>
      </c>
      <c r="E29" s="1">
        <v>403.69</v>
      </c>
      <c r="F29" s="1">
        <v>54</v>
      </c>
      <c r="G29" s="1">
        <f>Tabela2[[#This Row],[VALOR CONTÁBIL]]-Tabela2[[#This Row],[FRETE]]</f>
        <v>349.69</v>
      </c>
      <c r="H29" s="4" t="s">
        <v>17</v>
      </c>
      <c r="I29" s="4" t="s">
        <v>17</v>
      </c>
    </row>
    <row r="30" spans="1:9" x14ac:dyDescent="0.25">
      <c r="A30" s="2">
        <v>43140</v>
      </c>
      <c r="B30" s="3">
        <v>71</v>
      </c>
      <c r="C30" t="s">
        <v>9</v>
      </c>
      <c r="D30" t="s">
        <v>15</v>
      </c>
      <c r="E30" s="1">
        <v>150</v>
      </c>
      <c r="F30" s="1">
        <v>50</v>
      </c>
      <c r="G30" s="1">
        <f>Tabela2[[#This Row],[VALOR CONTÁBIL]]-Tabela2[[#This Row],[FRETE]]</f>
        <v>100</v>
      </c>
      <c r="H30" s="4" t="s">
        <v>17</v>
      </c>
      <c r="I30" s="4" t="s">
        <v>17</v>
      </c>
    </row>
    <row r="31" spans="1:9" x14ac:dyDescent="0.25">
      <c r="A31" s="2">
        <v>43146</v>
      </c>
      <c r="B31" s="3">
        <v>72</v>
      </c>
      <c r="C31" t="s">
        <v>5</v>
      </c>
      <c r="D31" t="s">
        <v>13</v>
      </c>
      <c r="E31" s="1">
        <v>204.29</v>
      </c>
      <c r="F31" s="1">
        <v>30</v>
      </c>
      <c r="G31" s="1">
        <f>Tabela2[[#This Row],[VALOR CONTÁBIL]]-Tabela2[[#This Row],[FRETE]]</f>
        <v>174.29</v>
      </c>
      <c r="H31" s="4" t="s">
        <v>16</v>
      </c>
      <c r="I31" s="4" t="s">
        <v>16</v>
      </c>
    </row>
    <row r="32" spans="1:9" x14ac:dyDescent="0.25">
      <c r="A32" s="2">
        <v>43146</v>
      </c>
      <c r="B32" s="3">
        <v>72</v>
      </c>
      <c r="C32" t="s">
        <v>12</v>
      </c>
      <c r="D32" t="s">
        <v>15</v>
      </c>
      <c r="E32" s="1">
        <v>135.41999999999999</v>
      </c>
      <c r="F32" s="1">
        <v>35</v>
      </c>
      <c r="G32" s="1">
        <f>Tabela2[[#This Row],[VALOR CONTÁBIL]]-Tabela2[[#This Row],[FRETE]]</f>
        <v>100.41999999999999</v>
      </c>
      <c r="H32" s="4" t="s">
        <v>17</v>
      </c>
      <c r="I32" s="4" t="s">
        <v>17</v>
      </c>
    </row>
    <row r="33" spans="1:9" x14ac:dyDescent="0.25">
      <c r="A33" s="2">
        <v>43146</v>
      </c>
      <c r="B33" s="3">
        <v>72</v>
      </c>
      <c r="C33" t="s">
        <v>6</v>
      </c>
      <c r="D33" t="s">
        <v>14</v>
      </c>
      <c r="E33" s="1">
        <v>215.25</v>
      </c>
      <c r="F33" s="1">
        <v>32</v>
      </c>
      <c r="G33" s="1">
        <f>Tabela2[[#This Row],[VALOR CONTÁBIL]]-Tabela2[[#This Row],[FRETE]]</f>
        <v>183.25</v>
      </c>
      <c r="H33" s="4" t="s">
        <v>16</v>
      </c>
      <c r="I33" s="4" t="s">
        <v>16</v>
      </c>
    </row>
    <row r="34" spans="1:9" x14ac:dyDescent="0.25">
      <c r="A34" s="2">
        <v>43147</v>
      </c>
      <c r="B34" s="3">
        <v>73</v>
      </c>
      <c r="C34" t="s">
        <v>5</v>
      </c>
      <c r="D34" t="s">
        <v>13</v>
      </c>
      <c r="E34" s="1">
        <v>204.29</v>
      </c>
      <c r="F34" s="1">
        <v>25</v>
      </c>
      <c r="G34" s="1">
        <f>Tabela2[[#This Row],[VALOR CONTÁBIL]]-Tabela2[[#This Row],[FRETE]]</f>
        <v>179.29</v>
      </c>
      <c r="H34" s="4" t="s">
        <v>16</v>
      </c>
      <c r="I34" s="4" t="s">
        <v>16</v>
      </c>
    </row>
    <row r="35" spans="1:9" x14ac:dyDescent="0.25">
      <c r="A35" s="2">
        <v>43148</v>
      </c>
      <c r="B35" s="3">
        <v>74</v>
      </c>
      <c r="C35" t="s">
        <v>11</v>
      </c>
      <c r="D35" t="s">
        <v>15</v>
      </c>
      <c r="E35" s="1">
        <v>202.41</v>
      </c>
      <c r="F35" s="1">
        <v>35</v>
      </c>
      <c r="G35" s="1">
        <f>Tabela2[[#This Row],[VALOR CONTÁBIL]]-Tabela2[[#This Row],[FRETE]]</f>
        <v>167.41</v>
      </c>
      <c r="H35" s="4" t="s">
        <v>17</v>
      </c>
      <c r="I35" s="4" t="s">
        <v>17</v>
      </c>
    </row>
    <row r="36" spans="1:9" x14ac:dyDescent="0.25">
      <c r="A36" s="2">
        <v>43149</v>
      </c>
      <c r="B36" s="3">
        <v>75</v>
      </c>
      <c r="C36" t="s">
        <v>8</v>
      </c>
      <c r="D36" t="s">
        <v>14</v>
      </c>
      <c r="E36" s="1">
        <v>180.5</v>
      </c>
      <c r="F36" s="1">
        <v>44</v>
      </c>
      <c r="G36" s="1">
        <f>Tabela2[[#This Row],[VALOR CONTÁBIL]]-Tabela2[[#This Row],[FRETE]]</f>
        <v>136.5</v>
      </c>
      <c r="H36" s="4" t="s">
        <v>16</v>
      </c>
      <c r="I36" s="4" t="s">
        <v>16</v>
      </c>
    </row>
    <row r="37" spans="1:9" x14ac:dyDescent="0.25">
      <c r="A37" s="2">
        <v>43150</v>
      </c>
      <c r="B37" s="3">
        <v>76</v>
      </c>
      <c r="C37" t="s">
        <v>10</v>
      </c>
      <c r="D37" t="s">
        <v>15</v>
      </c>
      <c r="E37" s="1">
        <v>403.69</v>
      </c>
      <c r="F37" s="1">
        <v>24</v>
      </c>
      <c r="G37" s="1">
        <f>Tabela2[[#This Row],[VALOR CONTÁBIL]]-Tabela2[[#This Row],[FRETE]]</f>
        <v>379.69</v>
      </c>
      <c r="H37" s="4" t="s">
        <v>17</v>
      </c>
      <c r="I37" s="4" t="s">
        <v>17</v>
      </c>
    </row>
    <row r="38" spans="1:9" x14ac:dyDescent="0.25">
      <c r="A38" s="2">
        <v>43159</v>
      </c>
      <c r="B38" s="3">
        <v>77</v>
      </c>
      <c r="C38" t="s">
        <v>8</v>
      </c>
      <c r="D38" t="s">
        <v>14</v>
      </c>
      <c r="E38" s="1">
        <v>180.5</v>
      </c>
      <c r="F38" s="1">
        <v>56</v>
      </c>
      <c r="G38" s="1">
        <f>Tabela2[[#This Row],[VALOR CONTÁBIL]]-Tabela2[[#This Row],[FRETE]]</f>
        <v>124.5</v>
      </c>
      <c r="H38" s="4" t="s">
        <v>16</v>
      </c>
      <c r="I38" s="4" t="s">
        <v>16</v>
      </c>
    </row>
    <row r="39" spans="1:9" x14ac:dyDescent="0.25">
      <c r="A39" s="2">
        <v>43162</v>
      </c>
      <c r="B39" s="3">
        <v>78</v>
      </c>
      <c r="C39" t="s">
        <v>12</v>
      </c>
      <c r="D39" t="s">
        <v>15</v>
      </c>
      <c r="E39" s="1">
        <v>135.41999999999999</v>
      </c>
      <c r="F39" s="1">
        <v>11</v>
      </c>
      <c r="G39" s="1">
        <f>Tabela2[[#This Row],[VALOR CONTÁBIL]]-Tabela2[[#This Row],[FRETE]]</f>
        <v>124.41999999999999</v>
      </c>
      <c r="H39" s="4" t="s">
        <v>17</v>
      </c>
      <c r="I39" s="4" t="s">
        <v>17</v>
      </c>
    </row>
    <row r="40" spans="1:9" x14ac:dyDescent="0.25">
      <c r="A40" s="2">
        <v>43163</v>
      </c>
      <c r="B40" s="3">
        <v>79</v>
      </c>
      <c r="C40" t="s">
        <v>5</v>
      </c>
      <c r="D40" t="s">
        <v>13</v>
      </c>
      <c r="E40" s="1">
        <v>204.29</v>
      </c>
      <c r="F40" s="1">
        <v>36</v>
      </c>
      <c r="G40" s="1">
        <f>Tabela2[[#This Row],[VALOR CONTÁBIL]]-Tabela2[[#This Row],[FRETE]]</f>
        <v>168.29</v>
      </c>
      <c r="H40" s="4" t="s">
        <v>16</v>
      </c>
      <c r="I40" s="4" t="s">
        <v>16</v>
      </c>
    </row>
    <row r="41" spans="1:9" x14ac:dyDescent="0.25">
      <c r="A41" s="2">
        <v>43164</v>
      </c>
      <c r="B41" s="3">
        <v>80</v>
      </c>
      <c r="C41" t="s">
        <v>11</v>
      </c>
      <c r="D41" t="s">
        <v>15</v>
      </c>
      <c r="E41" s="1">
        <v>202.41</v>
      </c>
      <c r="F41" s="1">
        <v>54</v>
      </c>
      <c r="G41" s="1">
        <f>Tabela2[[#This Row],[VALOR CONTÁBIL]]-Tabela2[[#This Row],[FRETE]]</f>
        <v>148.41</v>
      </c>
      <c r="H41" s="4" t="s">
        <v>17</v>
      </c>
      <c r="I41" s="4" t="s">
        <v>17</v>
      </c>
    </row>
    <row r="42" spans="1:9" x14ac:dyDescent="0.25">
      <c r="A42" s="2">
        <v>43165</v>
      </c>
      <c r="B42" s="3">
        <v>81</v>
      </c>
      <c r="C42" t="s">
        <v>11</v>
      </c>
      <c r="D42" t="s">
        <v>15</v>
      </c>
      <c r="E42" s="1">
        <v>202.41</v>
      </c>
      <c r="F42" s="1">
        <v>50</v>
      </c>
      <c r="G42" s="1">
        <f>Tabela2[[#This Row],[VALOR CONTÁBIL]]-Tabela2[[#This Row],[FRETE]]</f>
        <v>152.41</v>
      </c>
      <c r="H42" s="4" t="s">
        <v>17</v>
      </c>
      <c r="I42" s="4" t="s">
        <v>17</v>
      </c>
    </row>
    <row r="43" spans="1:9" x14ac:dyDescent="0.25">
      <c r="A43" s="2">
        <v>43166</v>
      </c>
      <c r="B43" s="3">
        <v>82</v>
      </c>
      <c r="C43" t="s">
        <v>8</v>
      </c>
      <c r="D43" t="s">
        <v>14</v>
      </c>
      <c r="E43" s="1">
        <v>180.5</v>
      </c>
      <c r="F43" s="1">
        <v>30</v>
      </c>
      <c r="G43" s="1">
        <f>Tabela2[[#This Row],[VALOR CONTÁBIL]]-Tabela2[[#This Row],[FRETE]]</f>
        <v>150.5</v>
      </c>
      <c r="H43" s="4" t="s">
        <v>16</v>
      </c>
      <c r="I43" s="4" t="s">
        <v>16</v>
      </c>
    </row>
    <row r="44" spans="1:9" x14ac:dyDescent="0.25">
      <c r="A44" s="2">
        <v>43167</v>
      </c>
      <c r="B44" s="3">
        <v>83</v>
      </c>
      <c r="C44" t="s">
        <v>8</v>
      </c>
      <c r="D44" t="s">
        <v>14</v>
      </c>
      <c r="E44" s="1">
        <v>180.5</v>
      </c>
      <c r="F44" s="1">
        <v>35</v>
      </c>
      <c r="G44" s="1">
        <f>Tabela2[[#This Row],[VALOR CONTÁBIL]]-Tabela2[[#This Row],[FRETE]]</f>
        <v>145.5</v>
      </c>
      <c r="H44" s="4" t="s">
        <v>16</v>
      </c>
      <c r="I44" s="4" t="s">
        <v>16</v>
      </c>
    </row>
    <row r="45" spans="1:9" x14ac:dyDescent="0.25">
      <c r="A45" s="2">
        <v>43168</v>
      </c>
      <c r="B45" s="3">
        <v>84</v>
      </c>
      <c r="C45" t="s">
        <v>10</v>
      </c>
      <c r="D45" t="s">
        <v>15</v>
      </c>
      <c r="E45" s="1">
        <v>403.69</v>
      </c>
      <c r="F45" s="1">
        <v>32</v>
      </c>
      <c r="G45" s="1">
        <f>Tabela2[[#This Row],[VALOR CONTÁBIL]]-Tabela2[[#This Row],[FRETE]]</f>
        <v>371.69</v>
      </c>
      <c r="H45" s="4" t="s">
        <v>17</v>
      </c>
      <c r="I45" s="4" t="s">
        <v>17</v>
      </c>
    </row>
    <row r="46" spans="1:9" x14ac:dyDescent="0.25">
      <c r="A46" s="2">
        <v>43169</v>
      </c>
      <c r="B46" s="3">
        <v>85</v>
      </c>
      <c r="C46" t="s">
        <v>8</v>
      </c>
      <c r="D46" t="s">
        <v>14</v>
      </c>
      <c r="E46" s="1">
        <v>180.5</v>
      </c>
      <c r="F46" s="1">
        <v>25</v>
      </c>
      <c r="G46" s="1">
        <f>Tabela2[[#This Row],[VALOR CONTÁBIL]]-Tabela2[[#This Row],[FRETE]]</f>
        <v>155.5</v>
      </c>
      <c r="H46" s="4" t="s">
        <v>16</v>
      </c>
      <c r="I46" s="4" t="s">
        <v>16</v>
      </c>
    </row>
    <row r="47" spans="1:9" x14ac:dyDescent="0.25">
      <c r="A47" s="2">
        <v>43170</v>
      </c>
      <c r="B47" s="3">
        <v>86</v>
      </c>
      <c r="C47" t="s">
        <v>12</v>
      </c>
      <c r="D47" t="s">
        <v>15</v>
      </c>
      <c r="E47" s="1">
        <v>135.41999999999999</v>
      </c>
      <c r="F47" s="1">
        <v>35</v>
      </c>
      <c r="G47" s="1">
        <f>Tabela2[[#This Row],[VALOR CONTÁBIL]]-Tabela2[[#This Row],[FRETE]]</f>
        <v>100.41999999999999</v>
      </c>
      <c r="H47" s="4" t="s">
        <v>17</v>
      </c>
      <c r="I47" s="4" t="s">
        <v>17</v>
      </c>
    </row>
    <row r="48" spans="1:9" x14ac:dyDescent="0.25">
      <c r="A48" s="2">
        <v>43178</v>
      </c>
      <c r="B48" s="3">
        <v>87</v>
      </c>
      <c r="C48" t="s">
        <v>5</v>
      </c>
      <c r="D48" t="s">
        <v>13</v>
      </c>
      <c r="E48" s="1">
        <v>204.29</v>
      </c>
      <c r="F48" s="1">
        <v>44</v>
      </c>
      <c r="G48" s="1">
        <f>Tabela2[[#This Row],[VALOR CONTÁBIL]]-Tabela2[[#This Row],[FRETE]]</f>
        <v>160.29</v>
      </c>
      <c r="H48" s="4" t="s">
        <v>16</v>
      </c>
      <c r="I48" s="4" t="s">
        <v>16</v>
      </c>
    </row>
    <row r="49" spans="1:9" x14ac:dyDescent="0.25">
      <c r="A49" s="2">
        <v>43178</v>
      </c>
      <c r="B49" s="3">
        <v>88</v>
      </c>
      <c r="C49" t="s">
        <v>11</v>
      </c>
      <c r="D49" t="s">
        <v>15</v>
      </c>
      <c r="E49" s="1">
        <v>202.41</v>
      </c>
      <c r="F49" s="1">
        <v>24</v>
      </c>
      <c r="G49" s="1">
        <f>Tabela2[[#This Row],[VALOR CONTÁBIL]]-Tabela2[[#This Row],[FRETE]]</f>
        <v>178.41</v>
      </c>
      <c r="H49" s="4" t="s">
        <v>17</v>
      </c>
      <c r="I49" s="4" t="s">
        <v>17</v>
      </c>
    </row>
    <row r="50" spans="1:9" x14ac:dyDescent="0.25">
      <c r="A50" s="2">
        <v>43179</v>
      </c>
      <c r="B50" s="3">
        <v>89</v>
      </c>
      <c r="C50" t="s">
        <v>11</v>
      </c>
      <c r="D50" t="s">
        <v>15</v>
      </c>
      <c r="E50" s="1">
        <v>202.41</v>
      </c>
      <c r="F50" s="1">
        <v>56</v>
      </c>
      <c r="G50" s="1">
        <f>Tabela2[[#This Row],[VALOR CONTÁBIL]]-Tabela2[[#This Row],[FRETE]]</f>
        <v>146.41</v>
      </c>
      <c r="H50" s="4" t="s">
        <v>17</v>
      </c>
      <c r="I50" s="4" t="s">
        <v>17</v>
      </c>
    </row>
    <row r="51" spans="1:9" x14ac:dyDescent="0.25">
      <c r="A51" s="2">
        <v>43184</v>
      </c>
      <c r="B51" s="3">
        <v>90</v>
      </c>
      <c r="C51" t="s">
        <v>8</v>
      </c>
      <c r="D51" t="s">
        <v>14</v>
      </c>
      <c r="E51" s="1">
        <v>180.5</v>
      </c>
      <c r="F51" s="1">
        <v>11</v>
      </c>
      <c r="G51" s="1">
        <f>Tabela2[[#This Row],[VALOR CONTÁBIL]]-Tabela2[[#This Row],[FRETE]]</f>
        <v>169.5</v>
      </c>
      <c r="H51" s="4" t="s">
        <v>16</v>
      </c>
      <c r="I51" s="4" t="s">
        <v>16</v>
      </c>
    </row>
    <row r="52" spans="1:9" x14ac:dyDescent="0.25">
      <c r="A52" s="2">
        <v>43184</v>
      </c>
      <c r="B52" s="3">
        <v>91</v>
      </c>
      <c r="C52" t="s">
        <v>8</v>
      </c>
      <c r="D52" t="s">
        <v>14</v>
      </c>
      <c r="E52" s="1">
        <v>180.5</v>
      </c>
      <c r="F52" s="1">
        <v>36</v>
      </c>
      <c r="G52" s="1">
        <f>Tabela2[[#This Row],[VALOR CONTÁBIL]]-Tabela2[[#This Row],[FRETE]]</f>
        <v>144.5</v>
      </c>
      <c r="H52" s="4" t="s">
        <v>16</v>
      </c>
      <c r="I52" s="4" t="s">
        <v>16</v>
      </c>
    </row>
    <row r="53" spans="1:9" x14ac:dyDescent="0.25">
      <c r="A53" s="2">
        <v>43185</v>
      </c>
      <c r="B53" s="3">
        <v>92</v>
      </c>
      <c r="C53" t="s">
        <v>10</v>
      </c>
      <c r="D53" t="s">
        <v>15</v>
      </c>
      <c r="E53" s="1">
        <v>403.69</v>
      </c>
      <c r="F53" s="1">
        <v>54</v>
      </c>
      <c r="G53" s="1">
        <f>Tabela2[[#This Row],[VALOR CONTÁBIL]]-Tabela2[[#This Row],[FRETE]]</f>
        <v>349.69</v>
      </c>
      <c r="H53" s="4" t="s">
        <v>17</v>
      </c>
      <c r="I53" s="4" t="s">
        <v>17</v>
      </c>
    </row>
    <row r="54" spans="1:9" x14ac:dyDescent="0.25">
      <c r="A54" s="2">
        <v>43185</v>
      </c>
      <c r="B54" s="3">
        <v>93</v>
      </c>
      <c r="C54" t="s">
        <v>8</v>
      </c>
      <c r="D54" t="s">
        <v>14</v>
      </c>
      <c r="E54" s="1">
        <v>180.5</v>
      </c>
      <c r="F54" s="1">
        <v>54</v>
      </c>
      <c r="G54" s="1">
        <f>Tabela2[[#This Row],[VALOR CONTÁBIL]]-Tabela2[[#This Row],[FRETE]]</f>
        <v>126.5</v>
      </c>
      <c r="H54" s="4" t="s">
        <v>16</v>
      </c>
      <c r="I54" s="4" t="s">
        <v>16</v>
      </c>
    </row>
    <row r="55" spans="1:9" x14ac:dyDescent="0.25">
      <c r="A55" s="2">
        <v>43186</v>
      </c>
      <c r="B55" s="3">
        <v>94</v>
      </c>
      <c r="C55" t="s">
        <v>12</v>
      </c>
      <c r="D55" t="s">
        <v>15</v>
      </c>
      <c r="E55" s="1">
        <v>135.41999999999999</v>
      </c>
      <c r="F55" s="1">
        <v>36</v>
      </c>
      <c r="G55" s="1">
        <f>Tabela2[[#This Row],[VALOR CONTÁBIL]]-Tabela2[[#This Row],[FRETE]]</f>
        <v>99.419999999999987</v>
      </c>
      <c r="H55" s="4" t="s">
        <v>17</v>
      </c>
      <c r="I55" s="4" t="s">
        <v>17</v>
      </c>
    </row>
    <row r="56" spans="1:9" x14ac:dyDescent="0.25">
      <c r="A56" s="2">
        <v>43187</v>
      </c>
      <c r="B56" s="3">
        <v>95</v>
      </c>
      <c r="C56" t="s">
        <v>5</v>
      </c>
      <c r="D56" t="s">
        <v>13</v>
      </c>
      <c r="E56" s="1">
        <v>204.29</v>
      </c>
      <c r="F56" s="1">
        <v>36</v>
      </c>
      <c r="G56" s="1">
        <f>Tabela2[[#This Row],[VALOR CONTÁBIL]]-Tabela2[[#This Row],[FRETE]]</f>
        <v>168.29</v>
      </c>
      <c r="H56" s="4" t="s">
        <v>16</v>
      </c>
      <c r="I56" s="4" t="s">
        <v>16</v>
      </c>
    </row>
    <row r="57" spans="1:9" x14ac:dyDescent="0.25">
      <c r="A57" s="2">
        <v>43188</v>
      </c>
      <c r="B57" s="3">
        <v>96</v>
      </c>
      <c r="C57" t="s">
        <v>11</v>
      </c>
      <c r="D57" t="s">
        <v>15</v>
      </c>
      <c r="E57" s="1">
        <v>202.41</v>
      </c>
      <c r="F57" s="1">
        <v>36</v>
      </c>
      <c r="G57" s="1">
        <f>Tabela2[[#This Row],[VALOR CONTÁBIL]]-Tabela2[[#This Row],[FRETE]]</f>
        <v>166.41</v>
      </c>
      <c r="H57" s="4" t="s">
        <v>17</v>
      </c>
      <c r="I57" s="4" t="s">
        <v>17</v>
      </c>
    </row>
    <row r="58" spans="1:9" x14ac:dyDescent="0.25">
      <c r="A58" t="s">
        <v>29</v>
      </c>
      <c r="B58" s="3"/>
      <c r="E58" s="1">
        <f>SUBTOTAL(109,Tabela2[VALOR CONTÁBIL])</f>
        <v>11698.94</v>
      </c>
      <c r="F58" s="1">
        <f>SUBTOTAL(109,Tabela2[FRETE])</f>
        <v>1890</v>
      </c>
      <c r="G58" s="1">
        <f>SUBTOTAL(109,Tabela2[VALOR LÍQUIDO])</f>
        <v>9808.9399999999987</v>
      </c>
      <c r="H58" s="3"/>
      <c r="I58" s="3">
        <f>SUBTOTAL(103,Tabela2[CST COFINS])</f>
        <v>52</v>
      </c>
    </row>
    <row r="61" spans="1:9" x14ac:dyDescent="0.25">
      <c r="F61" s="1">
        <f>Tabela2[[#Totals],[VALOR CONTÁBIL]]-Tabela2[[#Totals],[FRETE]]</f>
        <v>9808.94</v>
      </c>
      <c r="G61" s="1"/>
    </row>
  </sheetData>
  <mergeCells count="1">
    <mergeCell ref="A2:I2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SomarProduto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Henrique de Souza Porto</dc:creator>
  <cp:lastModifiedBy>Douglas</cp:lastModifiedBy>
  <dcterms:created xsi:type="dcterms:W3CDTF">2019-03-17T18:08:55Z</dcterms:created>
  <dcterms:modified xsi:type="dcterms:W3CDTF">2020-02-10T07:31:44Z</dcterms:modified>
</cp:coreProperties>
</file>